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75B0F351-2D70-439C-8D38-9729644415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Кочетоцький ліце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6" i="1"/>
  <c r="B31" i="1" l="1"/>
  <c r="B53" i="1" l="1"/>
  <c r="B27" i="1" l="1"/>
  <c r="L38" i="1"/>
  <c r="D38" i="1"/>
  <c r="M38" i="1" s="1"/>
  <c r="B30" i="1"/>
  <c r="B51" i="1"/>
  <c r="L6" i="1" l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1" i="1"/>
  <c r="L62" i="1"/>
  <c r="L63" i="1"/>
  <c r="L65" i="1"/>
  <c r="L66" i="1"/>
  <c r="F64" i="1"/>
  <c r="F60" i="1"/>
  <c r="F59" i="1"/>
  <c r="F28" i="1"/>
  <c r="F8" i="1"/>
  <c r="F5" i="1" s="1"/>
  <c r="F67" i="1" s="1"/>
  <c r="D46" i="1" l="1"/>
  <c r="M46" i="1" s="1"/>
  <c r="B29" i="1"/>
  <c r="B19" i="1"/>
  <c r="B52" i="1"/>
  <c r="E65" i="1" l="1"/>
  <c r="B58" i="1" l="1"/>
  <c r="B18" i="1"/>
  <c r="B11" i="1"/>
  <c r="B43" i="1"/>
  <c r="B39" i="1"/>
  <c r="D36" i="1"/>
  <c r="M36" i="1" s="1"/>
  <c r="D16" i="1"/>
  <c r="M16" i="1" s="1"/>
  <c r="B33" i="1"/>
  <c r="B15" i="1"/>
  <c r="D45" i="1"/>
  <c r="M45" i="1" s="1"/>
  <c r="B14" i="1" l="1"/>
  <c r="D40" i="1"/>
  <c r="M40" i="1" s="1"/>
  <c r="B9" i="1"/>
  <c r="B10" i="1"/>
  <c r="D44" i="1"/>
  <c r="M44" i="1" s="1"/>
  <c r="D43" i="1" l="1"/>
  <c r="M43" i="1" s="1"/>
  <c r="B48" i="1"/>
  <c r="D17" i="1" l="1"/>
  <c r="M17" i="1" s="1"/>
  <c r="D23" i="1"/>
  <c r="M23" i="1" s="1"/>
  <c r="D41" i="1"/>
  <c r="M41" i="1" s="1"/>
  <c r="B42" i="1"/>
  <c r="D42" i="1" s="1"/>
  <c r="M42" i="1" s="1"/>
  <c r="D24" i="1"/>
  <c r="M24" i="1" s="1"/>
  <c r="D39" i="1" l="1"/>
  <c r="M39" i="1" s="1"/>
  <c r="D15" i="1" l="1"/>
  <c r="M15" i="1" s="1"/>
  <c r="D12" i="1" l="1"/>
  <c r="M12" i="1" s="1"/>
  <c r="I60" i="1" l="1"/>
  <c r="J60" i="1"/>
  <c r="K60" i="1"/>
  <c r="E60" i="1"/>
  <c r="C60" i="1"/>
  <c r="D62" i="1" l="1"/>
  <c r="M62" i="1" s="1"/>
  <c r="D61" i="1" l="1"/>
  <c r="M61" i="1" s="1"/>
  <c r="D48" i="1" l="1"/>
  <c r="M48" i="1" s="1"/>
  <c r="D47" i="1"/>
  <c r="M47" i="1" s="1"/>
  <c r="D33" i="1"/>
  <c r="M33" i="1" s="1"/>
  <c r="D35" i="1" l="1"/>
  <c r="M35" i="1" s="1"/>
  <c r="D34" i="1" l="1"/>
  <c r="M34" i="1" s="1"/>
  <c r="D37" i="1" l="1"/>
  <c r="M37" i="1" s="1"/>
  <c r="G8" i="1" l="1"/>
  <c r="H8" i="1"/>
  <c r="I8" i="1"/>
  <c r="J8" i="1"/>
  <c r="K8" i="1"/>
  <c r="E8" i="1"/>
  <c r="L8" i="1" l="1"/>
  <c r="D21" i="1"/>
  <c r="M21" i="1" s="1"/>
  <c r="D18" i="1" l="1"/>
  <c r="M18" i="1" s="1"/>
  <c r="D22" i="1" l="1"/>
  <c r="M22" i="1" s="1"/>
  <c r="B8" i="1" l="1"/>
  <c r="D54" i="1" l="1"/>
  <c r="M54" i="1" s="1"/>
  <c r="D6" i="1" l="1"/>
  <c r="M6" i="1" s="1"/>
  <c r="D7" i="1"/>
  <c r="M7" i="1" s="1"/>
  <c r="D9" i="1"/>
  <c r="M9" i="1" s="1"/>
  <c r="D10" i="1"/>
  <c r="M10" i="1" s="1"/>
  <c r="D11" i="1"/>
  <c r="M11" i="1" s="1"/>
  <c r="D13" i="1"/>
  <c r="M13" i="1" s="1"/>
  <c r="D14" i="1"/>
  <c r="M14" i="1" s="1"/>
  <c r="D19" i="1"/>
  <c r="M19" i="1" s="1"/>
  <c r="D20" i="1"/>
  <c r="M20" i="1" s="1"/>
  <c r="D25" i="1"/>
  <c r="M25" i="1" s="1"/>
  <c r="D26" i="1"/>
  <c r="M26" i="1" s="1"/>
  <c r="D27" i="1"/>
  <c r="M27" i="1" s="1"/>
  <c r="D29" i="1"/>
  <c r="M29" i="1" s="1"/>
  <c r="D30" i="1"/>
  <c r="M30" i="1" s="1"/>
  <c r="D31" i="1"/>
  <c r="M31" i="1" s="1"/>
  <c r="D32" i="1"/>
  <c r="M32" i="1" s="1"/>
  <c r="D49" i="1"/>
  <c r="M49" i="1" s="1"/>
  <c r="D50" i="1"/>
  <c r="M50" i="1" s="1"/>
  <c r="D51" i="1"/>
  <c r="M51" i="1" s="1"/>
  <c r="D52" i="1"/>
  <c r="M52" i="1" s="1"/>
  <c r="D53" i="1"/>
  <c r="M53" i="1" s="1"/>
  <c r="D55" i="1"/>
  <c r="M55" i="1" s="1"/>
  <c r="D56" i="1"/>
  <c r="M56" i="1" s="1"/>
  <c r="D57" i="1"/>
  <c r="M57" i="1" s="1"/>
  <c r="D58" i="1"/>
  <c r="M58" i="1" s="1"/>
  <c r="D63" i="1"/>
  <c r="M63" i="1" s="1"/>
  <c r="D65" i="1"/>
  <c r="M65" i="1" s="1"/>
  <c r="D66" i="1"/>
  <c r="M66" i="1" s="1"/>
  <c r="C64" i="1" l="1"/>
  <c r="E64" i="1"/>
  <c r="E59" i="1" s="1"/>
  <c r="G64" i="1"/>
  <c r="H64" i="1"/>
  <c r="I64" i="1"/>
  <c r="I59" i="1" s="1"/>
  <c r="J64" i="1"/>
  <c r="J59" i="1" s="1"/>
  <c r="K64" i="1"/>
  <c r="B64" i="1"/>
  <c r="G60" i="1"/>
  <c r="H60" i="1"/>
  <c r="B60" i="1"/>
  <c r="G28" i="1"/>
  <c r="L28" i="1" s="1"/>
  <c r="H28" i="1"/>
  <c r="H5" i="1" s="1"/>
  <c r="I28" i="1"/>
  <c r="I5" i="1" s="1"/>
  <c r="J28" i="1"/>
  <c r="J5" i="1" s="1"/>
  <c r="K28" i="1"/>
  <c r="E28" i="1"/>
  <c r="C28" i="1"/>
  <c r="B28" i="1"/>
  <c r="B5" i="1" s="1"/>
  <c r="C8" i="1"/>
  <c r="D8" i="1" s="1"/>
  <c r="M8" i="1" s="1"/>
  <c r="G5" i="1" l="1"/>
  <c r="L64" i="1"/>
  <c r="I67" i="1"/>
  <c r="J67" i="1"/>
  <c r="G59" i="1"/>
  <c r="L60" i="1"/>
  <c r="H59" i="1"/>
  <c r="H67" i="1" s="1"/>
  <c r="D64" i="1"/>
  <c r="M64" i="1" s="1"/>
  <c r="B59" i="1"/>
  <c r="E5" i="1"/>
  <c r="E67" i="1" s="1"/>
  <c r="C59" i="1"/>
  <c r="D60" i="1"/>
  <c r="C5" i="1"/>
  <c r="C67" i="1" s="1"/>
  <c r="K59" i="1"/>
  <c r="D28" i="1"/>
  <c r="M28" i="1" s="1"/>
  <c r="K5" i="1"/>
  <c r="M60" i="1" l="1"/>
  <c r="L5" i="1"/>
  <c r="G67" i="1"/>
  <c r="K67" i="1"/>
  <c r="L59" i="1"/>
  <c r="D59" i="1"/>
  <c r="D5" i="1"/>
  <c r="B67" i="1"/>
  <c r="D67" i="1" l="1"/>
  <c r="M5" i="1"/>
  <c r="L67" i="1"/>
  <c r="M59" i="1"/>
  <c r="M67" i="1" l="1"/>
</calcChain>
</file>

<file path=xl/sharedStrings.xml><?xml version="1.0" encoding="utf-8"?>
<sst xmlns="http://schemas.openxmlformats.org/spreadsheetml/2006/main" count="78" uniqueCount="78">
  <si>
    <t>Статті витрат</t>
  </si>
  <si>
    <t>разом</t>
  </si>
  <si>
    <t>Всього</t>
  </si>
  <si>
    <t>Заробітна плата</t>
  </si>
  <si>
    <t>Нарахування на оплату праці</t>
  </si>
  <si>
    <t>Предмети, матеріали, обладнання та інвентар, в тому числі:</t>
  </si>
  <si>
    <t>Медикаменти</t>
  </si>
  <si>
    <t>Продукти харчування</t>
  </si>
  <si>
    <t>Оплата послуг (крім комунальних), в тому числі: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</si>
  <si>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</si>
  <si>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</si>
  <si>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</si>
  <si>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</si>
  <si>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Видатки на підвищення кваліфікації педагогічних, медичних працівників, бібліотекарів</t>
  </si>
  <si>
    <t>Виплата допомоги з фонду загальнообов'язкового навчання</t>
  </si>
  <si>
    <t>Поточні видатки</t>
  </si>
  <si>
    <t>Капітальні видатки</t>
  </si>
  <si>
    <t>Придбання обладнання і предметів довгострокового користування, в тому числі:</t>
  </si>
  <si>
    <t>Капітальні ремонти, в тому числі:</t>
  </si>
  <si>
    <t>ВСЬОГО ВИТРАТ</t>
  </si>
  <si>
    <t>За рахунок позабюджетних коштів, в тому числі:</t>
  </si>
  <si>
    <t xml:space="preserve">загального фонду,                    грн. </t>
  </si>
  <si>
    <r>
      <t xml:space="preserve">спеціального фонду                                     </t>
    </r>
    <r>
      <rPr>
        <sz val="10"/>
        <color theme="1"/>
        <rFont val="Times New Roman"/>
        <family val="1"/>
        <charset val="204"/>
      </rPr>
      <t>(бюджету розвитку), грн.</t>
    </r>
  </si>
  <si>
    <r>
      <t xml:space="preserve">орендої плати та  зданих вторинних ресурсів </t>
    </r>
    <r>
      <rPr>
        <sz val="10"/>
        <color theme="1"/>
        <rFont val="Times New Roman"/>
        <family val="1"/>
        <charset val="204"/>
      </rPr>
      <t>(металобрух, макулатура тощо)</t>
    </r>
    <r>
      <rPr>
        <sz val="12"/>
        <color theme="1"/>
        <rFont val="Times New Roman"/>
        <family val="1"/>
        <charset val="204"/>
      </rPr>
      <t xml:space="preserve">, грн. </t>
    </r>
  </si>
  <si>
    <r>
      <t xml:space="preserve">благодійної допомоги, грантів та дарунків                                                      </t>
    </r>
    <r>
      <rPr>
        <sz val="10"/>
        <color theme="1"/>
        <rFont val="Times New Roman"/>
        <family val="1"/>
        <charset val="204"/>
      </rPr>
      <t>(в натуральній формі надходження), грн.</t>
    </r>
  </si>
  <si>
    <t>харчування учнів за кошти батьків та батьківської плати за харчування дітей в дошкільному підрозділі, грн.</t>
  </si>
  <si>
    <t xml:space="preserve">Виплата стипендії Чугуївської міської
ради обдарованим і талановитим учням та вихованцям навчальних закладів
м.Чугуєва </t>
  </si>
  <si>
    <t xml:space="preserve">Оплата енергомоніторінгу </t>
  </si>
  <si>
    <t xml:space="preserve">Виплати до бюджету (податки, збори, пеня тощо)адмінзбір щодо держ реєстрації </t>
  </si>
  <si>
    <t xml:space="preserve"> канцелярські товари</t>
  </si>
  <si>
    <t xml:space="preserve">вода питна </t>
  </si>
  <si>
    <t xml:space="preserve"> послуги зв'язку</t>
  </si>
  <si>
    <t xml:space="preserve"> спостереження за станом тривожної сигналізації за допомогою пульта централізованого спостереження, технічне обслуговування тривожної сигналізації</t>
  </si>
  <si>
    <t xml:space="preserve"> касове обслуговування </t>
  </si>
  <si>
    <t xml:space="preserve"> ремонт каналізації та водомереж</t>
  </si>
  <si>
    <t xml:space="preserve"> Поточний ремонт електромережі </t>
  </si>
  <si>
    <t xml:space="preserve">Інформація щодо використання коштів на утримання Комунального закладу «Кочетоцький ліцей»Чугуївської міської ради Харківської області
</t>
  </si>
  <si>
    <t xml:space="preserve">періодичні видання </t>
  </si>
  <si>
    <t xml:space="preserve">Оплата інших енергоносіїв (вивіз сміття) паливні брикети </t>
  </si>
  <si>
    <t xml:space="preserve">печатки штампи </t>
  </si>
  <si>
    <t>торгівельні ваги для шкільної їдальні</t>
  </si>
  <si>
    <t xml:space="preserve"> підручники від Міністерства науки і освіти України </t>
  </si>
  <si>
    <t>акустична система</t>
  </si>
  <si>
    <t xml:space="preserve">виготовлення документів про освіту </t>
  </si>
  <si>
    <t>медичні рукавички  антисептичики</t>
  </si>
  <si>
    <t>Прожектор та лампи</t>
  </si>
  <si>
    <t xml:space="preserve">будівельні матеріали;  цемент крейда вапно фарба пензлики </t>
  </si>
  <si>
    <t xml:space="preserve"> підвіз підручників </t>
  </si>
  <si>
    <t xml:space="preserve"> ремонт, заправка та обслуговування картриджів та оргтехніки </t>
  </si>
  <si>
    <t xml:space="preserve">обслуговування програм комплеку "Курс" </t>
  </si>
  <si>
    <t xml:space="preserve">послуги енергетичного моніторінгу </t>
  </si>
  <si>
    <t xml:space="preserve"> деззасоби, засоби для прання та чищення, мило господ мило рідке </t>
  </si>
  <si>
    <t>За рахунок коштів міського/державного бюджету, в тому числі:</t>
  </si>
  <si>
    <t xml:space="preserve">електропила тример, окуляри захистні </t>
  </si>
  <si>
    <t xml:space="preserve">Демонтаж частини будівлі автокласу,  вивіз сміття після демонтажу </t>
  </si>
  <si>
    <t xml:space="preserve">свідоцтва про освіту </t>
  </si>
  <si>
    <t xml:space="preserve">бензин для газонокосарики </t>
  </si>
  <si>
    <t xml:space="preserve">поточний ремонт обладнання : витяжн. шафи та м’ясорубки , водонагрівача </t>
  </si>
  <si>
    <t xml:space="preserve">лабораторні дослідження : дератизація дезинфекція </t>
  </si>
  <si>
    <t xml:space="preserve">виготовлення техдокументації землеустрою </t>
  </si>
  <si>
    <r>
      <t xml:space="preserve"> господарчі товари : </t>
    </r>
    <r>
      <rPr>
        <i/>
        <sz val="12"/>
        <color theme="1"/>
        <rFont val="Times New Roman"/>
        <family val="1"/>
        <charset val="204"/>
      </rPr>
      <t>бак смітт’євий , рушники паперові листові ,світильник</t>
    </r>
  </si>
  <si>
    <t xml:space="preserve">техогляд твердопаливних котлів  </t>
  </si>
  <si>
    <r>
      <rPr>
        <b/>
        <sz val="12"/>
        <color theme="1"/>
        <rFont val="Times New Roman"/>
        <family val="1"/>
        <charset val="204"/>
      </rPr>
      <t>сантехніка: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крани  муфти , бойлер крани </t>
    </r>
  </si>
  <si>
    <r>
      <rPr>
        <b/>
        <sz val="12"/>
        <color theme="1"/>
        <rFont val="Times New Roman"/>
        <family val="1"/>
        <charset val="204"/>
      </rPr>
      <t xml:space="preserve">кухонне приладдя: </t>
    </r>
    <r>
      <rPr>
        <i/>
        <sz val="12"/>
        <color theme="1"/>
        <rFont val="Times New Roman"/>
        <family val="1"/>
        <charset val="204"/>
      </rPr>
      <t>тарілки, кухонні ножи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</si>
  <si>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поточний ремонт опалення </t>
  </si>
  <si>
    <t>повірка лічильників монометрів, повірки лічильників води</t>
  </si>
  <si>
    <r>
      <rPr>
        <b/>
        <sz val="12"/>
        <color theme="1"/>
        <rFont val="Times New Roman"/>
        <family val="1"/>
        <charset val="204"/>
      </rPr>
      <t>мебель :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дошка коркова, гачки для одягу </t>
    </r>
  </si>
  <si>
    <t>залишки освітньої субвенції, грн.</t>
  </si>
  <si>
    <t>м"ясорубка</t>
  </si>
  <si>
    <t>за січень-жовтень  2021 року</t>
  </si>
  <si>
    <t xml:space="preserve"> «Капітальний ремонт частини будівлі  </t>
  </si>
  <si>
    <t xml:space="preserve"> «Капітальний ремонт частини покрівлі </t>
  </si>
  <si>
    <t xml:space="preserve">комплект мультимедійного обладнання </t>
  </si>
  <si>
    <t>субвенція для Нової Української школи,грн.</t>
  </si>
  <si>
    <t>разом позабюджетних коштів , грн</t>
  </si>
  <si>
    <t xml:space="preserve">мультимед контентпрограм забезпечення  дидакт матеріалу  </t>
  </si>
  <si>
    <t xml:space="preserve">техобслуговування та перезарядка вогнегасників </t>
  </si>
  <si>
    <r>
      <rPr>
        <b/>
        <u/>
        <sz val="12"/>
        <color rgb="FFFF0000"/>
        <rFont val="Times New Roman"/>
        <family val="1"/>
        <charset val="204"/>
      </rPr>
      <t>Залишки освітньої субвенції</t>
    </r>
    <r>
      <rPr>
        <sz val="12"/>
        <color theme="1"/>
        <rFont val="Times New Roman"/>
        <family val="1"/>
        <charset val="204"/>
      </rPr>
      <t xml:space="preserve"> послуги з проведення комплекс профілактич випробувань електр обладнання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</si>
</sst>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zoomScaleNormal="100" workbookViewId="0">
      <selection activeCell="F13" sqref="F13"/>
    </sheetView>
  </sheetViews>
  <sheetFormatPr defaultRowHeight="14.4" x14ac:dyDescent="0.3"/>
  <cols>
    <col min="1" max="1" width="45.88671875" customWidth="1"/>
    <col min="2" max="2" width="13.6640625" customWidth="1"/>
    <col min="3" max="3" width="16.44140625" customWidth="1"/>
    <col min="4" max="4" width="15" customWidth="1"/>
    <col min="5" max="6" width="12" customWidth="1"/>
    <col min="7" max="7" width="18" customWidth="1"/>
    <col min="8" max="8" width="13.6640625" hidden="1" customWidth="1"/>
    <col min="9" max="10" width="16.109375" hidden="1" customWidth="1"/>
    <col min="11" max="11" width="21.88671875" customWidth="1"/>
    <col min="12" max="12" width="17.109375" customWidth="1"/>
    <col min="13" max="13" width="17" customWidth="1"/>
  </cols>
  <sheetData>
    <row r="1" spans="1:16" ht="42" customHeight="1" x14ac:dyDescent="0.3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</row>
    <row r="2" spans="1:16" ht="18" x14ac:dyDescent="0.3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"/>
      <c r="O2" s="1"/>
      <c r="P2" s="1"/>
    </row>
    <row r="3" spans="1:16" ht="30" customHeight="1" x14ac:dyDescent="0.3">
      <c r="A3" s="54" t="s">
        <v>0</v>
      </c>
      <c r="B3" s="50" t="s">
        <v>52</v>
      </c>
      <c r="C3" s="51"/>
      <c r="D3" s="52"/>
      <c r="E3" s="57" t="s">
        <v>67</v>
      </c>
      <c r="F3" s="57" t="s">
        <v>73</v>
      </c>
      <c r="G3" s="50" t="s">
        <v>20</v>
      </c>
      <c r="H3" s="51"/>
      <c r="I3" s="51"/>
      <c r="J3" s="51"/>
      <c r="K3" s="52"/>
      <c r="L3" s="58" t="s">
        <v>74</v>
      </c>
      <c r="M3" s="53" t="s">
        <v>2</v>
      </c>
      <c r="N3" s="1"/>
      <c r="O3" s="1"/>
      <c r="P3" s="1"/>
    </row>
    <row r="4" spans="1:16" ht="142.5" customHeight="1" x14ac:dyDescent="0.3">
      <c r="A4" s="54"/>
      <c r="B4" s="2" t="s">
        <v>21</v>
      </c>
      <c r="C4" s="2" t="s">
        <v>22</v>
      </c>
      <c r="D4" s="11" t="s">
        <v>1</v>
      </c>
      <c r="E4" s="57"/>
      <c r="F4" s="57"/>
      <c r="G4" s="47" t="s">
        <v>25</v>
      </c>
      <c r="I4" s="2"/>
      <c r="J4" s="2" t="s">
        <v>23</v>
      </c>
      <c r="K4" s="46" t="s">
        <v>24</v>
      </c>
      <c r="L4" s="59"/>
      <c r="M4" s="53"/>
      <c r="N4" s="1"/>
      <c r="O4" s="1"/>
      <c r="P4" s="1"/>
    </row>
    <row r="5" spans="1:16" ht="15" customHeight="1" x14ac:dyDescent="0.3">
      <c r="A5" s="9" t="s">
        <v>15</v>
      </c>
      <c r="B5" s="10">
        <f>B6+B7+B8+B26+B27+B28+B49+B50+B51+B52+B53+B54+B55+B56+B57+B58</f>
        <v>4907159.5499999989</v>
      </c>
      <c r="C5" s="10">
        <f>C6+C7+C8+C26+C27+C28+C49+C50+C51+C52+C53+C55+C56+C57+C58</f>
        <v>0</v>
      </c>
      <c r="D5" s="10">
        <f>B5+C5</f>
        <v>4907159.5499999989</v>
      </c>
      <c r="E5" s="10">
        <f t="shared" ref="E5:K5" si="0">E6+E7+E8+E26+E27+E28+E49+E50+E51+E52+E53+E55+E56+E57+E58</f>
        <v>0</v>
      </c>
      <c r="F5" s="10">
        <f t="shared" si="0"/>
        <v>0</v>
      </c>
      <c r="G5" s="10">
        <f t="shared" si="0"/>
        <v>4562.76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450</v>
      </c>
      <c r="L5" s="10">
        <f>G5+K5</f>
        <v>5012.76</v>
      </c>
      <c r="M5" s="15">
        <f>D5+E5+F5+L5</f>
        <v>4912172.3099999987</v>
      </c>
      <c r="N5" s="1"/>
      <c r="O5" s="1"/>
      <c r="P5" s="1"/>
    </row>
    <row r="6" spans="1:16" ht="18" x14ac:dyDescent="0.3">
      <c r="A6" s="5" t="s">
        <v>3</v>
      </c>
      <c r="B6" s="3">
        <f>326027.36+329263.46+331758.1+338947.18+378423.61+551489.44+183521.52+199626.78+329541.2+474093.78</f>
        <v>3442692.4299999997</v>
      </c>
      <c r="C6" s="3"/>
      <c r="D6" s="10">
        <f t="shared" ref="D6:D65" si="1">B6+C6</f>
        <v>3442692.4299999997</v>
      </c>
      <c r="E6" s="3"/>
      <c r="F6" s="48"/>
      <c r="G6" s="3"/>
      <c r="H6" s="3"/>
      <c r="I6" s="3"/>
      <c r="J6" s="3"/>
      <c r="K6" s="6"/>
      <c r="L6" s="10">
        <f t="shared" ref="L6:L66" si="2">G6+K6</f>
        <v>0</v>
      </c>
      <c r="M6" s="15">
        <f t="shared" ref="M6:M66" si="3">D6+E6+F6+L6</f>
        <v>3442692.4299999997</v>
      </c>
      <c r="N6" s="1"/>
      <c r="O6" s="1"/>
      <c r="P6" s="1"/>
    </row>
    <row r="7" spans="1:16" ht="18" x14ac:dyDescent="0.3">
      <c r="A7" s="5" t="s">
        <v>4</v>
      </c>
      <c r="B7" s="3">
        <f>70280.97+76688.94+75520.34+71444.93+72456.94+124497.41+39517.7+44636.89+72786.99+103469.62</f>
        <v>751300.73</v>
      </c>
      <c r="C7" s="3"/>
      <c r="D7" s="10">
        <f t="shared" si="1"/>
        <v>751300.73</v>
      </c>
      <c r="E7" s="3"/>
      <c r="F7" s="48"/>
      <c r="G7" s="3"/>
      <c r="H7" s="3"/>
      <c r="I7" s="3"/>
      <c r="J7" s="3"/>
      <c r="K7" s="3"/>
      <c r="L7" s="10">
        <f t="shared" si="2"/>
        <v>0</v>
      </c>
      <c r="M7" s="15">
        <f t="shared" si="3"/>
        <v>751300.73</v>
      </c>
      <c r="N7" s="1"/>
      <c r="O7" s="1"/>
      <c r="P7" s="1"/>
    </row>
    <row r="8" spans="1:16" ht="31.2" x14ac:dyDescent="0.3">
      <c r="A8" s="17" t="s">
        <v>5</v>
      </c>
      <c r="B8" s="8">
        <f>SUM(B9:B25)</f>
        <v>87982.56</v>
      </c>
      <c r="C8" s="8">
        <f>SUM(C9:C25)</f>
        <v>0</v>
      </c>
      <c r="D8" s="10">
        <f t="shared" si="1"/>
        <v>87982.56</v>
      </c>
      <c r="E8" s="8">
        <f t="shared" ref="E8:K8" si="4">SUM(E9:E25)</f>
        <v>0</v>
      </c>
      <c r="F8" s="8">
        <f t="shared" si="4"/>
        <v>0</v>
      </c>
      <c r="G8" s="8">
        <f t="shared" si="4"/>
        <v>0</v>
      </c>
      <c r="H8" s="8">
        <f t="shared" si="4"/>
        <v>0</v>
      </c>
      <c r="I8" s="8">
        <f t="shared" si="4"/>
        <v>0</v>
      </c>
      <c r="J8" s="8">
        <f t="shared" si="4"/>
        <v>0</v>
      </c>
      <c r="K8" s="8">
        <f t="shared" si="4"/>
        <v>450</v>
      </c>
      <c r="L8" s="10">
        <f t="shared" si="2"/>
        <v>450</v>
      </c>
      <c r="M8" s="15">
        <f t="shared" si="3"/>
        <v>88432.56</v>
      </c>
      <c r="N8" s="1"/>
      <c r="O8" s="1"/>
      <c r="P8" s="1"/>
    </row>
    <row r="9" spans="1:16" ht="18" x14ac:dyDescent="0.3">
      <c r="A9" s="29" t="s">
        <v>29</v>
      </c>
      <c r="B9" s="3">
        <f>1100+2908.4+3446.3+490</f>
        <v>7944.7000000000007</v>
      </c>
      <c r="C9" s="3"/>
      <c r="D9" s="10">
        <f t="shared" si="1"/>
        <v>7944.7000000000007</v>
      </c>
      <c r="E9" s="3"/>
      <c r="F9" s="48"/>
      <c r="G9" s="3"/>
      <c r="H9" s="3"/>
      <c r="I9" s="3"/>
      <c r="J9" s="3"/>
      <c r="K9" s="3"/>
      <c r="L9" s="10">
        <f t="shared" si="2"/>
        <v>0</v>
      </c>
      <c r="M9" s="15">
        <f t="shared" si="3"/>
        <v>7944.7000000000007</v>
      </c>
      <c r="N9" s="1"/>
      <c r="O9" s="1"/>
      <c r="P9" s="1"/>
    </row>
    <row r="10" spans="1:16" ht="31.2" x14ac:dyDescent="0.3">
      <c r="A10" s="7" t="s">
        <v>60</v>
      </c>
      <c r="B10" s="3">
        <f>5950+1290.15+5700</f>
        <v>12940.15</v>
      </c>
      <c r="C10" s="3"/>
      <c r="D10" s="10">
        <f t="shared" si="1"/>
        <v>12940.15</v>
      </c>
      <c r="E10" s="3"/>
      <c r="F10" s="48"/>
      <c r="G10" s="3"/>
      <c r="H10" s="3"/>
      <c r="I10" s="3"/>
      <c r="J10" s="3"/>
      <c r="K10" s="3"/>
      <c r="L10" s="10">
        <f t="shared" si="2"/>
        <v>0</v>
      </c>
      <c r="M10" s="15">
        <f t="shared" si="3"/>
        <v>12940.15</v>
      </c>
      <c r="N10" s="1"/>
      <c r="O10" s="1"/>
      <c r="P10" s="1"/>
    </row>
    <row r="11" spans="1:16" ht="31.2" x14ac:dyDescent="0.3">
      <c r="A11" s="7" t="s">
        <v>51</v>
      </c>
      <c r="B11" s="3">
        <f>257.4+2571.5+2248</f>
        <v>5076.8999999999996</v>
      </c>
      <c r="C11" s="3"/>
      <c r="D11" s="10">
        <f t="shared" si="1"/>
        <v>5076.8999999999996</v>
      </c>
      <c r="E11" s="3"/>
      <c r="F11" s="48"/>
      <c r="G11" s="3"/>
      <c r="H11" s="3"/>
      <c r="I11" s="3"/>
      <c r="J11" s="3"/>
      <c r="K11" s="3"/>
      <c r="L11" s="10">
        <f t="shared" si="2"/>
        <v>0</v>
      </c>
      <c r="M11" s="15">
        <f t="shared" si="3"/>
        <v>5076.8999999999996</v>
      </c>
      <c r="N11" s="1"/>
      <c r="O11" s="1"/>
      <c r="P11" s="1"/>
    </row>
    <row r="12" spans="1:16" ht="18" x14ac:dyDescent="0.3">
      <c r="A12" s="7" t="s">
        <v>44</v>
      </c>
      <c r="B12" s="37">
        <v>16457.8</v>
      </c>
      <c r="C12" s="37"/>
      <c r="D12" s="10">
        <f t="shared" si="1"/>
        <v>16457.8</v>
      </c>
      <c r="E12" s="37"/>
      <c r="F12" s="48"/>
      <c r="G12" s="37"/>
      <c r="H12" s="37"/>
      <c r="I12" s="37"/>
      <c r="J12" s="37"/>
      <c r="K12" s="37"/>
      <c r="L12" s="10">
        <f t="shared" si="2"/>
        <v>0</v>
      </c>
      <c r="M12" s="15">
        <f t="shared" si="3"/>
        <v>16457.8</v>
      </c>
      <c r="N12" s="1"/>
      <c r="O12" s="1"/>
      <c r="P12" s="1"/>
    </row>
    <row r="13" spans="1:16" ht="18" x14ac:dyDescent="0.3">
      <c r="A13" s="7" t="s">
        <v>40</v>
      </c>
      <c r="B13" s="14"/>
      <c r="C13" s="14"/>
      <c r="D13" s="10">
        <f t="shared" si="1"/>
        <v>0</v>
      </c>
      <c r="E13" s="14"/>
      <c r="F13" s="48"/>
      <c r="G13" s="14"/>
      <c r="H13" s="14"/>
      <c r="I13" s="14"/>
      <c r="J13" s="14"/>
      <c r="K13" s="14">
        <v>450</v>
      </c>
      <c r="L13" s="10">
        <f t="shared" si="2"/>
        <v>450</v>
      </c>
      <c r="M13" s="15">
        <f t="shared" si="3"/>
        <v>450</v>
      </c>
      <c r="N13" s="1"/>
      <c r="O13" s="1"/>
      <c r="P13" s="1"/>
    </row>
    <row r="14" spans="1:16" ht="31.2" x14ac:dyDescent="0.3">
      <c r="A14" s="7" t="s">
        <v>46</v>
      </c>
      <c r="B14" s="3">
        <f>2677+3829.35</f>
        <v>6506.35</v>
      </c>
      <c r="C14" s="3"/>
      <c r="D14" s="10">
        <f t="shared" si="1"/>
        <v>6506.35</v>
      </c>
      <c r="E14" s="3"/>
      <c r="F14" s="48"/>
      <c r="G14" s="3"/>
      <c r="H14" s="3"/>
      <c r="I14" s="3"/>
      <c r="J14" s="3"/>
      <c r="K14" s="3"/>
      <c r="L14" s="10">
        <f t="shared" si="2"/>
        <v>0</v>
      </c>
      <c r="M14" s="15">
        <f t="shared" si="3"/>
        <v>6506.35</v>
      </c>
      <c r="N14" s="1"/>
      <c r="O14" s="1"/>
      <c r="P14" s="1"/>
    </row>
    <row r="15" spans="1:16" ht="18" x14ac:dyDescent="0.3">
      <c r="A15" s="7" t="s">
        <v>62</v>
      </c>
      <c r="B15" s="38">
        <f>6497+10044</f>
        <v>16541</v>
      </c>
      <c r="C15" s="38"/>
      <c r="D15" s="10">
        <f t="shared" si="1"/>
        <v>16541</v>
      </c>
      <c r="E15" s="38"/>
      <c r="F15" s="48"/>
      <c r="G15" s="38"/>
      <c r="H15" s="38"/>
      <c r="I15" s="38"/>
      <c r="J15" s="38"/>
      <c r="K15" s="38"/>
      <c r="L15" s="10">
        <f t="shared" si="2"/>
        <v>0</v>
      </c>
      <c r="M15" s="15">
        <f t="shared" si="3"/>
        <v>16541</v>
      </c>
      <c r="N15" s="1"/>
      <c r="O15" s="1"/>
      <c r="P15" s="1"/>
    </row>
    <row r="16" spans="1:16" ht="18" x14ac:dyDescent="0.3">
      <c r="A16" s="7" t="s">
        <v>63</v>
      </c>
      <c r="B16" s="44">
        <v>4505</v>
      </c>
      <c r="C16" s="44"/>
      <c r="D16" s="10">
        <f t="shared" si="1"/>
        <v>4505</v>
      </c>
      <c r="E16" s="44"/>
      <c r="F16" s="48"/>
      <c r="G16" s="44"/>
      <c r="H16" s="44"/>
      <c r="I16" s="44"/>
      <c r="J16" s="44"/>
      <c r="K16" s="44"/>
      <c r="L16" s="10">
        <f t="shared" si="2"/>
        <v>0</v>
      </c>
      <c r="M16" s="15">
        <f t="shared" si="3"/>
        <v>4505</v>
      </c>
      <c r="N16" s="1"/>
      <c r="O16" s="1"/>
      <c r="P16" s="1"/>
    </row>
    <row r="17" spans="1:16" ht="18" x14ac:dyDescent="0.3">
      <c r="A17" s="7" t="s">
        <v>56</v>
      </c>
      <c r="B17" s="41">
        <v>1123.2</v>
      </c>
      <c r="C17" s="41"/>
      <c r="D17" s="10">
        <f t="shared" si="1"/>
        <v>1123.2</v>
      </c>
      <c r="E17" s="41"/>
      <c r="F17" s="48"/>
      <c r="G17" s="41"/>
      <c r="H17" s="41"/>
      <c r="I17" s="41"/>
      <c r="J17" s="41"/>
      <c r="K17" s="41"/>
      <c r="L17" s="10">
        <f t="shared" si="2"/>
        <v>0</v>
      </c>
      <c r="M17" s="15">
        <f t="shared" si="3"/>
        <v>1123.2</v>
      </c>
      <c r="N17" s="1"/>
      <c r="O17" s="1"/>
      <c r="P17" s="1"/>
    </row>
    <row r="18" spans="1:16" ht="18" x14ac:dyDescent="0.3">
      <c r="A18" s="7" t="s">
        <v>66</v>
      </c>
      <c r="B18" s="16">
        <f>798+1914</f>
        <v>2712</v>
      </c>
      <c r="C18" s="16"/>
      <c r="D18" s="10">
        <f t="shared" si="1"/>
        <v>2712</v>
      </c>
      <c r="E18" s="16"/>
      <c r="F18" s="48"/>
      <c r="G18" s="16"/>
      <c r="H18" s="16"/>
      <c r="I18" s="16"/>
      <c r="J18" s="16"/>
      <c r="K18" s="16"/>
      <c r="L18" s="10">
        <f t="shared" si="2"/>
        <v>0</v>
      </c>
      <c r="M18" s="15">
        <f t="shared" si="3"/>
        <v>2712</v>
      </c>
      <c r="N18" s="1"/>
      <c r="O18" s="1"/>
      <c r="P18" s="1"/>
    </row>
    <row r="19" spans="1:16" ht="18" x14ac:dyDescent="0.3">
      <c r="A19" s="7" t="s">
        <v>30</v>
      </c>
      <c r="B19" s="3">
        <f>270+270+270</f>
        <v>810</v>
      </c>
      <c r="C19" s="3"/>
      <c r="D19" s="10">
        <f t="shared" si="1"/>
        <v>810</v>
      </c>
      <c r="E19" s="3"/>
      <c r="F19" s="48"/>
      <c r="G19" s="3"/>
      <c r="H19" s="3"/>
      <c r="I19" s="3"/>
      <c r="J19" s="3"/>
      <c r="K19" s="3"/>
      <c r="L19" s="10">
        <f t="shared" si="2"/>
        <v>0</v>
      </c>
      <c r="M19" s="15">
        <f t="shared" si="3"/>
        <v>810</v>
      </c>
      <c r="N19" s="1"/>
      <c r="O19" s="1"/>
      <c r="P19" s="1"/>
    </row>
    <row r="20" spans="1:16" ht="18" x14ac:dyDescent="0.3">
      <c r="A20" s="7" t="s">
        <v>37</v>
      </c>
      <c r="B20" s="14">
        <v>192</v>
      </c>
      <c r="C20" s="14"/>
      <c r="D20" s="10">
        <f t="shared" si="1"/>
        <v>192</v>
      </c>
      <c r="E20" s="14"/>
      <c r="F20" s="48"/>
      <c r="G20" s="14"/>
      <c r="H20" s="14"/>
      <c r="I20" s="14"/>
      <c r="J20" s="14"/>
      <c r="K20" s="14"/>
      <c r="L20" s="10">
        <f t="shared" si="2"/>
        <v>0</v>
      </c>
      <c r="M20" s="15">
        <f t="shared" si="3"/>
        <v>192</v>
      </c>
      <c r="N20" s="1"/>
      <c r="O20" s="1"/>
      <c r="P20" s="1"/>
    </row>
    <row r="21" spans="1:16" ht="18" x14ac:dyDescent="0.3">
      <c r="A21" s="7" t="s">
        <v>42</v>
      </c>
      <c r="B21" s="24">
        <v>2860</v>
      </c>
      <c r="C21" s="24"/>
      <c r="D21" s="10">
        <f t="shared" si="1"/>
        <v>2860</v>
      </c>
      <c r="E21" s="24"/>
      <c r="F21" s="48"/>
      <c r="G21" s="24"/>
      <c r="H21" s="24"/>
      <c r="I21" s="24"/>
      <c r="J21" s="24"/>
      <c r="K21" s="24"/>
      <c r="L21" s="10">
        <f t="shared" si="2"/>
        <v>0</v>
      </c>
      <c r="M21" s="15">
        <f t="shared" si="3"/>
        <v>2860</v>
      </c>
      <c r="N21" s="1"/>
      <c r="O21" s="1"/>
      <c r="P21" s="1"/>
    </row>
    <row r="22" spans="1:16" ht="18" x14ac:dyDescent="0.3">
      <c r="A22" s="7" t="s">
        <v>39</v>
      </c>
      <c r="B22" s="21">
        <v>670</v>
      </c>
      <c r="C22" s="21"/>
      <c r="D22" s="10">
        <f t="shared" si="1"/>
        <v>670</v>
      </c>
      <c r="E22" s="21"/>
      <c r="F22" s="48"/>
      <c r="G22" s="21"/>
      <c r="H22" s="21"/>
      <c r="I22" s="21"/>
      <c r="J22" s="21"/>
      <c r="K22" s="21"/>
      <c r="L22" s="10">
        <f t="shared" si="2"/>
        <v>0</v>
      </c>
      <c r="M22" s="15">
        <f t="shared" si="3"/>
        <v>670</v>
      </c>
      <c r="N22" s="1"/>
      <c r="O22" s="1"/>
      <c r="P22" s="1"/>
    </row>
    <row r="23" spans="1:16" ht="18" x14ac:dyDescent="0.3">
      <c r="A23" s="7" t="s">
        <v>55</v>
      </c>
      <c r="B23" s="41">
        <v>161.46</v>
      </c>
      <c r="C23" s="41"/>
      <c r="D23" s="10">
        <f t="shared" si="1"/>
        <v>161.46</v>
      </c>
      <c r="E23" s="41"/>
      <c r="F23" s="48"/>
      <c r="G23" s="41"/>
      <c r="H23" s="41"/>
      <c r="I23" s="41"/>
      <c r="J23" s="41"/>
      <c r="K23" s="41"/>
      <c r="L23" s="10">
        <f t="shared" si="2"/>
        <v>0</v>
      </c>
      <c r="M23" s="15">
        <f t="shared" si="3"/>
        <v>161.46</v>
      </c>
      <c r="N23" s="1"/>
      <c r="O23" s="1"/>
      <c r="P23" s="1"/>
    </row>
    <row r="24" spans="1:16" ht="18" x14ac:dyDescent="0.3">
      <c r="A24" s="7" t="s">
        <v>53</v>
      </c>
      <c r="B24" s="41">
        <v>6282</v>
      </c>
      <c r="C24" s="41"/>
      <c r="D24" s="10">
        <f t="shared" si="1"/>
        <v>6282</v>
      </c>
      <c r="E24" s="41"/>
      <c r="F24" s="48"/>
      <c r="G24" s="41"/>
      <c r="H24" s="41"/>
      <c r="I24" s="41"/>
      <c r="J24" s="41"/>
      <c r="K24" s="41"/>
      <c r="L24" s="10">
        <f t="shared" si="2"/>
        <v>0</v>
      </c>
      <c r="M24" s="15">
        <f t="shared" si="3"/>
        <v>6282</v>
      </c>
      <c r="N24" s="1"/>
      <c r="O24" s="1"/>
      <c r="P24" s="1"/>
    </row>
    <row r="25" spans="1:16" ht="18" x14ac:dyDescent="0.3">
      <c r="A25" s="7" t="s">
        <v>45</v>
      </c>
      <c r="B25" s="3">
        <v>3200</v>
      </c>
      <c r="C25" s="3"/>
      <c r="D25" s="10">
        <f t="shared" si="1"/>
        <v>3200</v>
      </c>
      <c r="E25" s="3"/>
      <c r="F25" s="48"/>
      <c r="G25" s="3"/>
      <c r="H25" s="3"/>
      <c r="I25" s="3"/>
      <c r="J25" s="3"/>
      <c r="K25" s="3"/>
      <c r="L25" s="10">
        <f t="shared" si="2"/>
        <v>0</v>
      </c>
      <c r="M25" s="15">
        <f t="shared" si="3"/>
        <v>3200</v>
      </c>
      <c r="N25" s="1"/>
      <c r="O25" s="1"/>
      <c r="P25" s="1"/>
    </row>
    <row r="26" spans="1:16" ht="18" x14ac:dyDescent="0.3">
      <c r="A26" s="7" t="s">
        <v>6</v>
      </c>
      <c r="B26" s="3"/>
      <c r="C26" s="3"/>
      <c r="D26" s="10">
        <f t="shared" si="1"/>
        <v>0</v>
      </c>
      <c r="E26" s="3"/>
      <c r="F26" s="48"/>
      <c r="G26" s="3"/>
      <c r="H26" s="3"/>
      <c r="I26" s="3"/>
      <c r="J26" s="3"/>
      <c r="K26" s="3"/>
      <c r="L26" s="10">
        <f t="shared" si="2"/>
        <v>0</v>
      </c>
      <c r="M26" s="15">
        <f t="shared" si="3"/>
        <v>0</v>
      </c>
      <c r="N26" s="1"/>
      <c r="O26" s="1"/>
      <c r="P26" s="1"/>
    </row>
    <row r="27" spans="1:16" ht="18" x14ac:dyDescent="0.3">
      <c r="A27" s="17" t="s">
        <v>7</v>
      </c>
      <c r="B27" s="8">
        <f>391.38+13251.7+11707.25+83.65+8867.04+1028.87+10074.57+6733.87</f>
        <v>52138.330000000009</v>
      </c>
      <c r="C27" s="3"/>
      <c r="D27" s="10">
        <f t="shared" si="1"/>
        <v>52138.330000000009</v>
      </c>
      <c r="E27" s="3"/>
      <c r="F27" s="48"/>
      <c r="G27" s="3">
        <v>4562.76</v>
      </c>
      <c r="H27" s="3"/>
      <c r="I27" s="3"/>
      <c r="J27" s="3"/>
      <c r="K27" s="3"/>
      <c r="L27" s="10">
        <f t="shared" si="2"/>
        <v>4562.76</v>
      </c>
      <c r="M27" s="15">
        <f t="shared" si="3"/>
        <v>56701.090000000011</v>
      </c>
      <c r="N27" s="1"/>
      <c r="O27" s="1"/>
      <c r="P27" s="1"/>
    </row>
    <row r="28" spans="1:16" ht="31.2" x14ac:dyDescent="0.3">
      <c r="A28" s="17" t="s">
        <v>8</v>
      </c>
      <c r="B28" s="8">
        <f>SUM(B29:B48)</f>
        <v>196739.25999999998</v>
      </c>
      <c r="C28" s="8">
        <f>SUM(C29:C48)</f>
        <v>0</v>
      </c>
      <c r="D28" s="10">
        <f t="shared" si="1"/>
        <v>196739.25999999998</v>
      </c>
      <c r="E28" s="8">
        <f t="shared" ref="E28:K28" si="5">SUM(E29:E48)</f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10">
        <f t="shared" si="2"/>
        <v>0</v>
      </c>
      <c r="M28" s="15">
        <f t="shared" si="3"/>
        <v>196739.25999999998</v>
      </c>
      <c r="N28" s="1"/>
      <c r="O28" s="1"/>
      <c r="P28" s="1"/>
    </row>
    <row r="29" spans="1:16" ht="18" x14ac:dyDescent="0.3">
      <c r="A29" s="5" t="s">
        <v>31</v>
      </c>
      <c r="B29" s="3">
        <f>116.52+80.52+1109.36+393.52+401.57+401.57+401.57</f>
        <v>2904.63</v>
      </c>
      <c r="C29" s="3"/>
      <c r="D29" s="10">
        <f t="shared" si="1"/>
        <v>2904.63</v>
      </c>
      <c r="E29" s="3"/>
      <c r="F29" s="48"/>
      <c r="G29" s="3"/>
      <c r="H29" s="3"/>
      <c r="I29" s="3"/>
      <c r="J29" s="3"/>
      <c r="K29" s="3"/>
      <c r="L29" s="10">
        <f t="shared" si="2"/>
        <v>0</v>
      </c>
      <c r="M29" s="15">
        <f t="shared" si="3"/>
        <v>2904.63</v>
      </c>
      <c r="N29" s="1"/>
      <c r="O29" s="1"/>
      <c r="P29" s="1"/>
    </row>
    <row r="30" spans="1:16" ht="62.4" x14ac:dyDescent="0.3">
      <c r="A30" s="7" t="s">
        <v>32</v>
      </c>
      <c r="B30" s="3">
        <f>2332.4+2532.2+2443.4+2665.4+2510+2532.2+2565.2+2443.4</f>
        <v>20024.2</v>
      </c>
      <c r="C30" s="3"/>
      <c r="D30" s="10">
        <f t="shared" si="1"/>
        <v>20024.2</v>
      </c>
      <c r="E30" s="3"/>
      <c r="F30" s="48"/>
      <c r="G30" s="3"/>
      <c r="H30" s="3"/>
      <c r="I30" s="3"/>
      <c r="J30" s="3"/>
      <c r="K30" s="3"/>
      <c r="L30" s="10">
        <f t="shared" si="2"/>
        <v>0</v>
      </c>
      <c r="M30" s="15">
        <f t="shared" si="3"/>
        <v>20024.2</v>
      </c>
      <c r="N30" s="1"/>
      <c r="O30" s="1"/>
      <c r="P30" s="1"/>
    </row>
    <row r="31" spans="1:16" ht="18" x14ac:dyDescent="0.3">
      <c r="A31" s="5" t="s">
        <v>47</v>
      </c>
      <c r="B31" s="3">
        <f>113.56+331.27+296.62+62.84+446.21+177.53+258.63+295.88</f>
        <v>1982.54</v>
      </c>
      <c r="C31" s="3"/>
      <c r="D31" s="10">
        <f t="shared" si="1"/>
        <v>1982.54</v>
      </c>
      <c r="E31" s="3"/>
      <c r="F31" s="48"/>
      <c r="G31" s="3"/>
      <c r="H31" s="3"/>
      <c r="I31" s="3"/>
      <c r="J31" s="3"/>
      <c r="K31" s="3"/>
      <c r="L31" s="10">
        <f t="shared" si="2"/>
        <v>0</v>
      </c>
      <c r="M31" s="15">
        <f t="shared" si="3"/>
        <v>1982.54</v>
      </c>
      <c r="N31" s="1"/>
      <c r="O31" s="1"/>
      <c r="P31" s="1"/>
    </row>
    <row r="32" spans="1:16" ht="18" x14ac:dyDescent="0.3">
      <c r="A32" s="5" t="s">
        <v>33</v>
      </c>
      <c r="B32" s="3">
        <v>3.06</v>
      </c>
      <c r="C32" s="3"/>
      <c r="D32" s="10">
        <f t="shared" si="1"/>
        <v>3.06</v>
      </c>
      <c r="E32" s="3"/>
      <c r="F32" s="48"/>
      <c r="G32" s="3"/>
      <c r="H32" s="3"/>
      <c r="I32" s="3"/>
      <c r="J32" s="3"/>
      <c r="K32" s="3"/>
      <c r="L32" s="10">
        <f t="shared" si="2"/>
        <v>0</v>
      </c>
      <c r="M32" s="15">
        <f t="shared" si="3"/>
        <v>3.06</v>
      </c>
      <c r="N32" s="1"/>
      <c r="O32" s="1"/>
      <c r="P32" s="1"/>
    </row>
    <row r="33" spans="1:16" ht="31.2" x14ac:dyDescent="0.3">
      <c r="A33" s="7" t="s">
        <v>48</v>
      </c>
      <c r="B33" s="3">
        <f>140+365+681+85</f>
        <v>1271</v>
      </c>
      <c r="C33" s="20"/>
      <c r="D33" s="10">
        <f t="shared" si="1"/>
        <v>1271</v>
      </c>
      <c r="E33" s="3"/>
      <c r="F33" s="48"/>
      <c r="G33" s="3"/>
      <c r="H33" s="3"/>
      <c r="I33" s="3"/>
      <c r="J33" s="3"/>
      <c r="K33" s="3"/>
      <c r="L33" s="10">
        <f t="shared" si="2"/>
        <v>0</v>
      </c>
      <c r="M33" s="15">
        <f t="shared" si="3"/>
        <v>1271</v>
      </c>
      <c r="N33" s="1"/>
      <c r="O33" s="1"/>
      <c r="P33" s="1"/>
    </row>
    <row r="34" spans="1:16" ht="18" x14ac:dyDescent="0.3">
      <c r="A34" s="6" t="s">
        <v>34</v>
      </c>
      <c r="B34" s="22"/>
      <c r="C34" s="22"/>
      <c r="D34" s="10">
        <f t="shared" si="1"/>
        <v>0</v>
      </c>
      <c r="E34" s="22"/>
      <c r="F34" s="48"/>
      <c r="G34" s="22"/>
      <c r="H34" s="22"/>
      <c r="I34" s="22"/>
      <c r="J34" s="22"/>
      <c r="K34" s="22"/>
      <c r="L34" s="10">
        <f t="shared" si="2"/>
        <v>0</v>
      </c>
      <c r="M34" s="15">
        <f t="shared" si="3"/>
        <v>0</v>
      </c>
      <c r="N34" s="1"/>
      <c r="O34" s="1"/>
      <c r="P34" s="1"/>
    </row>
    <row r="35" spans="1:16" ht="18" x14ac:dyDescent="0.3">
      <c r="A35" s="6" t="s">
        <v>35</v>
      </c>
      <c r="B35" s="22"/>
      <c r="C35" s="22"/>
      <c r="D35" s="10">
        <f t="shared" si="1"/>
        <v>0</v>
      </c>
      <c r="E35" s="22"/>
      <c r="F35" s="48"/>
      <c r="G35" s="22"/>
      <c r="H35" s="22"/>
      <c r="I35" s="22"/>
      <c r="J35" s="22"/>
      <c r="K35" s="22"/>
      <c r="L35" s="10">
        <f t="shared" si="2"/>
        <v>0</v>
      </c>
      <c r="M35" s="15">
        <f t="shared" si="3"/>
        <v>0</v>
      </c>
      <c r="N35" s="1"/>
      <c r="O35" s="1"/>
      <c r="P35" s="1"/>
    </row>
    <row r="36" spans="1:16" ht="18" x14ac:dyDescent="0.3">
      <c r="A36" s="6" t="s">
        <v>64</v>
      </c>
      <c r="B36" s="44">
        <v>6134</v>
      </c>
      <c r="C36" s="44"/>
      <c r="D36" s="10">
        <f t="shared" si="1"/>
        <v>6134</v>
      </c>
      <c r="E36" s="44"/>
      <c r="F36" s="48"/>
      <c r="G36" s="44"/>
      <c r="H36" s="44"/>
      <c r="I36" s="44"/>
      <c r="J36" s="44"/>
      <c r="K36" s="44"/>
      <c r="L36" s="10">
        <f t="shared" si="2"/>
        <v>0</v>
      </c>
      <c r="M36" s="15">
        <f t="shared" si="3"/>
        <v>6134</v>
      </c>
      <c r="N36" s="1"/>
      <c r="O36" s="1"/>
      <c r="P36" s="1"/>
    </row>
    <row r="37" spans="1:16" ht="18" x14ac:dyDescent="0.3">
      <c r="A37" s="6" t="s">
        <v>49</v>
      </c>
      <c r="B37" s="25">
        <v>1050</v>
      </c>
      <c r="C37" s="25"/>
      <c r="D37" s="10">
        <f t="shared" si="1"/>
        <v>1050</v>
      </c>
      <c r="E37" s="25"/>
      <c r="F37" s="48"/>
      <c r="G37" s="25"/>
      <c r="H37" s="25"/>
      <c r="I37" s="25"/>
      <c r="J37" s="25"/>
      <c r="K37" s="25"/>
      <c r="L37" s="10">
        <f t="shared" si="2"/>
        <v>0</v>
      </c>
      <c r="M37" s="15">
        <f t="shared" si="3"/>
        <v>1050</v>
      </c>
      <c r="N37" s="1"/>
      <c r="O37" s="1"/>
      <c r="P37" s="1"/>
    </row>
    <row r="38" spans="1:16" ht="31.2" x14ac:dyDescent="0.3">
      <c r="A38" s="6" t="s">
        <v>76</v>
      </c>
      <c r="B38" s="49">
        <v>320</v>
      </c>
      <c r="C38" s="49"/>
      <c r="D38" s="10">
        <f t="shared" si="1"/>
        <v>320</v>
      </c>
      <c r="E38" s="49"/>
      <c r="F38" s="49"/>
      <c r="G38" s="49"/>
      <c r="H38" s="49"/>
      <c r="I38" s="49"/>
      <c r="J38" s="49"/>
      <c r="K38" s="49"/>
      <c r="L38" s="10">
        <f t="shared" si="2"/>
        <v>0</v>
      </c>
      <c r="M38" s="15">
        <f t="shared" si="3"/>
        <v>320</v>
      </c>
      <c r="N38" s="1"/>
      <c r="O38" s="1"/>
      <c r="P38" s="1"/>
    </row>
    <row r="39" spans="1:16" ht="31.2" x14ac:dyDescent="0.3">
      <c r="A39" s="6" t="s">
        <v>65</v>
      </c>
      <c r="B39" s="39">
        <f>650+4260+564</f>
        <v>5474</v>
      </c>
      <c r="C39" s="39"/>
      <c r="D39" s="10">
        <f t="shared" si="1"/>
        <v>5474</v>
      </c>
      <c r="E39" s="39"/>
      <c r="F39" s="48"/>
      <c r="G39" s="39"/>
      <c r="H39" s="39"/>
      <c r="I39" s="39"/>
      <c r="J39" s="39"/>
      <c r="K39" s="39"/>
      <c r="L39" s="10">
        <f t="shared" si="2"/>
        <v>0</v>
      </c>
      <c r="M39" s="15">
        <f t="shared" si="3"/>
        <v>5474</v>
      </c>
      <c r="N39" s="1"/>
      <c r="O39" s="1"/>
      <c r="P39" s="1"/>
    </row>
    <row r="40" spans="1:16" ht="18" x14ac:dyDescent="0.3">
      <c r="A40" s="6" t="s">
        <v>61</v>
      </c>
      <c r="B40" s="43">
        <v>22809.599999999999</v>
      </c>
      <c r="C40" s="43"/>
      <c r="D40" s="10">
        <f t="shared" si="1"/>
        <v>22809.599999999999</v>
      </c>
      <c r="E40" s="43"/>
      <c r="F40" s="48"/>
      <c r="G40" s="43"/>
      <c r="H40" s="43"/>
      <c r="I40" s="43"/>
      <c r="J40" s="43"/>
      <c r="K40" s="43"/>
      <c r="L40" s="10">
        <f t="shared" si="2"/>
        <v>0</v>
      </c>
      <c r="M40" s="15">
        <f t="shared" si="3"/>
        <v>22809.599999999999</v>
      </c>
      <c r="N40" s="1"/>
      <c r="O40" s="1"/>
      <c r="P40" s="1"/>
    </row>
    <row r="41" spans="1:16" ht="18" x14ac:dyDescent="0.3">
      <c r="A41" s="6" t="s">
        <v>50</v>
      </c>
      <c r="B41" s="40">
        <v>492</v>
      </c>
      <c r="C41" s="40"/>
      <c r="D41" s="10">
        <f t="shared" si="1"/>
        <v>492</v>
      </c>
      <c r="E41" s="40"/>
      <c r="F41" s="48"/>
      <c r="G41" s="40"/>
      <c r="H41" s="40"/>
      <c r="I41" s="40"/>
      <c r="J41" s="40"/>
      <c r="K41" s="40"/>
      <c r="L41" s="10">
        <f t="shared" si="2"/>
        <v>0</v>
      </c>
      <c r="M41" s="15">
        <f t="shared" si="3"/>
        <v>492</v>
      </c>
      <c r="N41" s="1"/>
      <c r="O41" s="1"/>
      <c r="P41" s="1"/>
    </row>
    <row r="42" spans="1:16" ht="31.2" x14ac:dyDescent="0.3">
      <c r="A42" s="6" t="s">
        <v>54</v>
      </c>
      <c r="B42" s="41">
        <f>16951.64+48798.76</f>
        <v>65750.399999999994</v>
      </c>
      <c r="C42" s="41"/>
      <c r="D42" s="10">
        <f t="shared" si="1"/>
        <v>65750.399999999994</v>
      </c>
      <c r="E42" s="41"/>
      <c r="F42" s="48"/>
      <c r="G42" s="41"/>
      <c r="H42" s="41"/>
      <c r="I42" s="41"/>
      <c r="J42" s="41"/>
      <c r="K42" s="41"/>
      <c r="L42" s="10">
        <f t="shared" si="2"/>
        <v>0</v>
      </c>
      <c r="M42" s="15">
        <f t="shared" si="3"/>
        <v>65750.399999999994</v>
      </c>
      <c r="N42" s="1"/>
      <c r="O42" s="1"/>
      <c r="P42" s="1"/>
    </row>
    <row r="43" spans="1:16" ht="31.2" x14ac:dyDescent="0.3">
      <c r="A43" s="6" t="s">
        <v>58</v>
      </c>
      <c r="B43" s="42">
        <f>233.82+2177.9+374.7+257.52</f>
        <v>3043.94</v>
      </c>
      <c r="C43" s="42"/>
      <c r="D43" s="10">
        <f t="shared" si="1"/>
        <v>3043.94</v>
      </c>
      <c r="E43" s="42"/>
      <c r="F43" s="48"/>
      <c r="G43" s="42"/>
      <c r="H43" s="42"/>
      <c r="I43" s="42"/>
      <c r="J43" s="42"/>
      <c r="K43" s="42"/>
      <c r="L43" s="10">
        <f t="shared" si="2"/>
        <v>0</v>
      </c>
      <c r="M43" s="15">
        <f t="shared" si="3"/>
        <v>3043.94</v>
      </c>
      <c r="N43" s="1"/>
      <c r="O43" s="1"/>
      <c r="P43" s="1"/>
    </row>
    <row r="44" spans="1:16" ht="18" x14ac:dyDescent="0.3">
      <c r="A44" s="6" t="s">
        <v>59</v>
      </c>
      <c r="B44" s="43">
        <v>4000</v>
      </c>
      <c r="C44" s="43"/>
      <c r="D44" s="10">
        <f t="shared" si="1"/>
        <v>4000</v>
      </c>
      <c r="E44" s="43"/>
      <c r="F44" s="48"/>
      <c r="G44" s="43"/>
      <c r="H44" s="43"/>
      <c r="I44" s="43"/>
      <c r="J44" s="43"/>
      <c r="K44" s="43"/>
      <c r="L44" s="10">
        <f t="shared" si="2"/>
        <v>0</v>
      </c>
      <c r="M44" s="15">
        <f t="shared" si="3"/>
        <v>4000</v>
      </c>
      <c r="N44" s="1"/>
      <c r="O44" s="1"/>
      <c r="P44" s="1"/>
    </row>
    <row r="45" spans="1:16" ht="46.8" x14ac:dyDescent="0.3">
      <c r="A45" s="6" t="s">
        <v>77</v>
      </c>
      <c r="B45" s="44">
        <v>4010</v>
      </c>
      <c r="C45" s="44"/>
      <c r="D45" s="10">
        <f t="shared" si="1"/>
        <v>4010</v>
      </c>
      <c r="E45" s="44"/>
      <c r="F45" s="48"/>
      <c r="G45" s="44"/>
      <c r="H45" s="44"/>
      <c r="I45" s="44"/>
      <c r="J45" s="44"/>
      <c r="K45" s="44"/>
      <c r="L45" s="10">
        <f t="shared" si="2"/>
        <v>0</v>
      </c>
      <c r="M45" s="15">
        <f t="shared" si="3"/>
        <v>4010</v>
      </c>
      <c r="N45" s="1"/>
      <c r="O45" s="1"/>
      <c r="P45" s="1"/>
    </row>
    <row r="46" spans="1:16" ht="31.2" x14ac:dyDescent="0.3">
      <c r="A46" s="6" t="s">
        <v>75</v>
      </c>
      <c r="B46" s="45">
        <v>50291.66</v>
      </c>
      <c r="C46" s="45"/>
      <c r="D46" s="10">
        <f t="shared" si="1"/>
        <v>50291.66</v>
      </c>
      <c r="E46" s="45"/>
      <c r="F46" s="48"/>
      <c r="G46" s="45"/>
      <c r="H46" s="45"/>
      <c r="I46" s="45"/>
      <c r="J46" s="45"/>
      <c r="K46" s="45"/>
      <c r="L46" s="10">
        <f t="shared" si="2"/>
        <v>0</v>
      </c>
      <c r="M46" s="15">
        <f t="shared" si="3"/>
        <v>50291.66</v>
      </c>
      <c r="N46" s="1"/>
      <c r="O46" s="1"/>
      <c r="P46" s="1"/>
    </row>
    <row r="47" spans="1:16" ht="18" x14ac:dyDescent="0.3">
      <c r="A47" s="6" t="s">
        <v>43</v>
      </c>
      <c r="B47" s="28">
        <v>1047.55</v>
      </c>
      <c r="C47" s="28"/>
      <c r="D47" s="10">
        <f t="shared" si="1"/>
        <v>1047.55</v>
      </c>
      <c r="E47" s="28"/>
      <c r="F47" s="48"/>
      <c r="G47" s="28"/>
      <c r="H47" s="28"/>
      <c r="I47" s="28"/>
      <c r="J47" s="28"/>
      <c r="K47" s="28"/>
      <c r="L47" s="10">
        <f t="shared" si="2"/>
        <v>0</v>
      </c>
      <c r="M47" s="15">
        <f t="shared" si="3"/>
        <v>1047.55</v>
      </c>
      <c r="N47" s="1"/>
      <c r="O47" s="1"/>
      <c r="P47" s="1"/>
    </row>
    <row r="48" spans="1:16" ht="31.2" x14ac:dyDescent="0.3">
      <c r="A48" s="6" t="s">
        <v>57</v>
      </c>
      <c r="B48" s="28">
        <f>736.84+3264.37+2129.47</f>
        <v>6130.68</v>
      </c>
      <c r="C48" s="28"/>
      <c r="D48" s="10">
        <f t="shared" si="1"/>
        <v>6130.68</v>
      </c>
      <c r="E48" s="28"/>
      <c r="F48" s="48"/>
      <c r="G48" s="28"/>
      <c r="H48" s="28"/>
      <c r="I48" s="28"/>
      <c r="J48" s="28"/>
      <c r="K48" s="28"/>
      <c r="L48" s="10">
        <f t="shared" si="2"/>
        <v>0</v>
      </c>
      <c r="M48" s="15">
        <f t="shared" si="3"/>
        <v>6130.68</v>
      </c>
      <c r="N48" s="1"/>
      <c r="O48" s="1"/>
      <c r="P48" s="1"/>
    </row>
    <row r="49" spans="1:16" ht="18" x14ac:dyDescent="0.3">
      <c r="A49" s="19" t="s">
        <v>9</v>
      </c>
      <c r="B49" s="8"/>
      <c r="C49" s="3"/>
      <c r="D49" s="10">
        <f t="shared" si="1"/>
        <v>0</v>
      </c>
      <c r="E49" s="3"/>
      <c r="F49" s="48"/>
      <c r="G49" s="3"/>
      <c r="H49" s="3"/>
      <c r="I49" s="3"/>
      <c r="J49" s="3"/>
      <c r="K49" s="3"/>
      <c r="L49" s="10">
        <f t="shared" si="2"/>
        <v>0</v>
      </c>
      <c r="M49" s="15">
        <f t="shared" si="3"/>
        <v>0</v>
      </c>
      <c r="N49" s="1"/>
      <c r="O49" s="1"/>
      <c r="P49" s="1"/>
    </row>
    <row r="50" spans="1:16" ht="18" x14ac:dyDescent="0.3">
      <c r="A50" s="5" t="s">
        <v>10</v>
      </c>
      <c r="B50" s="3"/>
      <c r="C50" s="3"/>
      <c r="D50" s="10">
        <f t="shared" si="1"/>
        <v>0</v>
      </c>
      <c r="E50" s="3"/>
      <c r="F50" s="48"/>
      <c r="G50" s="3"/>
      <c r="H50" s="3"/>
      <c r="I50" s="3"/>
      <c r="J50" s="3"/>
      <c r="K50" s="3"/>
      <c r="L50" s="10">
        <f t="shared" si="2"/>
        <v>0</v>
      </c>
      <c r="M50" s="15">
        <f t="shared" si="3"/>
        <v>0</v>
      </c>
      <c r="N50" s="1"/>
      <c r="O50" s="1"/>
      <c r="P50" s="1"/>
    </row>
    <row r="51" spans="1:16" ht="18" x14ac:dyDescent="0.3">
      <c r="A51" s="5" t="s">
        <v>11</v>
      </c>
      <c r="B51" s="3">
        <f>562.8+5773.5+3209.2+1604.6+2406.9+1298.11+2406.9+320.92+1971.09+609.27+2430.64</f>
        <v>22593.93</v>
      </c>
      <c r="C51" s="3"/>
      <c r="D51" s="10">
        <f t="shared" si="1"/>
        <v>22593.93</v>
      </c>
      <c r="E51" s="3"/>
      <c r="F51" s="48"/>
      <c r="G51" s="3"/>
      <c r="H51" s="3"/>
      <c r="I51" s="3"/>
      <c r="J51" s="3"/>
      <c r="K51" s="3"/>
      <c r="L51" s="10">
        <f t="shared" si="2"/>
        <v>0</v>
      </c>
      <c r="M51" s="15">
        <f t="shared" si="3"/>
        <v>22593.93</v>
      </c>
      <c r="N51" s="1"/>
      <c r="O51" s="1"/>
      <c r="P51" s="1"/>
    </row>
    <row r="52" spans="1:16" ht="18" x14ac:dyDescent="0.3">
      <c r="A52" s="5" t="s">
        <v>12</v>
      </c>
      <c r="B52" s="3">
        <f>524.67+434.57+443.64+5118.25+13531.52+2481.71+6230.9+45385.49+1590.05+3950.92+924.21+2365.87+10.13+268.76+586.95+300.71+1882.45</f>
        <v>86030.8</v>
      </c>
      <c r="C52" s="3"/>
      <c r="D52" s="10">
        <f t="shared" si="1"/>
        <v>86030.8</v>
      </c>
      <c r="E52" s="3"/>
      <c r="F52" s="48"/>
      <c r="G52" s="3"/>
      <c r="H52" s="3"/>
      <c r="I52" s="3"/>
      <c r="J52" s="3"/>
      <c r="K52" s="3"/>
      <c r="L52" s="10">
        <f t="shared" si="2"/>
        <v>0</v>
      </c>
      <c r="M52" s="15">
        <f t="shared" si="3"/>
        <v>86030.8</v>
      </c>
      <c r="N52" s="1"/>
      <c r="O52" s="1"/>
      <c r="P52" s="1"/>
    </row>
    <row r="53" spans="1:16" ht="31.2" x14ac:dyDescent="0.3">
      <c r="A53" s="7" t="s">
        <v>38</v>
      </c>
      <c r="B53" s="3">
        <f>48999.95+88320+48975.59+73680+1025.5+732.5+293+439.5+586+439.5+586+439.5+156.72</f>
        <v>264673.76</v>
      </c>
      <c r="C53" s="3"/>
      <c r="D53" s="10">
        <f t="shared" si="1"/>
        <v>264673.76</v>
      </c>
      <c r="E53" s="3"/>
      <c r="F53" s="48"/>
      <c r="G53" s="3"/>
      <c r="H53" s="3"/>
      <c r="I53" s="3"/>
      <c r="J53" s="3"/>
      <c r="K53" s="3"/>
      <c r="L53" s="10">
        <f t="shared" si="2"/>
        <v>0</v>
      </c>
      <c r="M53" s="15">
        <f t="shared" si="3"/>
        <v>264673.76</v>
      </c>
      <c r="N53" s="1"/>
      <c r="O53" s="1"/>
      <c r="P53" s="1"/>
    </row>
    <row r="54" spans="1:16" ht="18" x14ac:dyDescent="0.3">
      <c r="A54" s="5" t="s">
        <v>27</v>
      </c>
      <c r="B54" s="18"/>
      <c r="C54" s="18"/>
      <c r="D54" s="10">
        <f t="shared" si="1"/>
        <v>0</v>
      </c>
      <c r="E54" s="18"/>
      <c r="F54" s="48"/>
      <c r="G54" s="18"/>
      <c r="H54" s="18"/>
      <c r="I54" s="18"/>
      <c r="J54" s="18"/>
      <c r="K54" s="18"/>
      <c r="L54" s="10">
        <f t="shared" si="2"/>
        <v>0</v>
      </c>
      <c r="M54" s="15">
        <f t="shared" si="3"/>
        <v>0</v>
      </c>
      <c r="N54" s="1"/>
      <c r="O54" s="1"/>
      <c r="P54" s="1"/>
    </row>
    <row r="55" spans="1:16" ht="46.8" x14ac:dyDescent="0.3">
      <c r="A55" s="7" t="s">
        <v>13</v>
      </c>
      <c r="B55" s="3"/>
      <c r="C55" s="3"/>
      <c r="D55" s="10">
        <f t="shared" si="1"/>
        <v>0</v>
      </c>
      <c r="E55" s="3"/>
      <c r="F55" s="48"/>
      <c r="G55" s="3"/>
      <c r="H55" s="3"/>
      <c r="I55" s="3"/>
      <c r="J55" s="3"/>
      <c r="K55" s="3"/>
      <c r="L55" s="10">
        <f t="shared" si="2"/>
        <v>0</v>
      </c>
      <c r="M55" s="15">
        <f t="shared" si="3"/>
        <v>0</v>
      </c>
      <c r="N55" s="1"/>
      <c r="O55" s="1"/>
      <c r="P55" s="1"/>
    </row>
    <row r="56" spans="1:16" ht="62.4" x14ac:dyDescent="0.3">
      <c r="A56" s="7" t="s">
        <v>26</v>
      </c>
      <c r="B56" s="3"/>
      <c r="C56" s="3"/>
      <c r="D56" s="10">
        <f t="shared" si="1"/>
        <v>0</v>
      </c>
      <c r="E56" s="3"/>
      <c r="F56" s="48"/>
      <c r="G56" s="3"/>
      <c r="H56" s="3"/>
      <c r="I56" s="3"/>
      <c r="J56" s="3"/>
      <c r="K56" s="3"/>
      <c r="L56" s="10">
        <f t="shared" si="2"/>
        <v>0</v>
      </c>
      <c r="M56" s="15">
        <f t="shared" si="3"/>
        <v>0</v>
      </c>
      <c r="N56" s="1"/>
      <c r="O56" s="1"/>
      <c r="P56" s="1"/>
    </row>
    <row r="57" spans="1:16" ht="31.2" x14ac:dyDescent="0.3">
      <c r="A57" s="7" t="s">
        <v>14</v>
      </c>
      <c r="B57" s="3"/>
      <c r="C57" s="3"/>
      <c r="D57" s="10">
        <f t="shared" si="1"/>
        <v>0</v>
      </c>
      <c r="E57" s="3"/>
      <c r="F57" s="48"/>
      <c r="G57" s="3"/>
      <c r="H57" s="3"/>
      <c r="I57" s="3"/>
      <c r="J57" s="3"/>
      <c r="K57" s="3"/>
      <c r="L57" s="10">
        <f t="shared" si="2"/>
        <v>0</v>
      </c>
      <c r="M57" s="15">
        <f t="shared" si="3"/>
        <v>0</v>
      </c>
      <c r="N57" s="1"/>
      <c r="O57" s="1"/>
      <c r="P57" s="1"/>
    </row>
    <row r="58" spans="1:16" ht="31.2" x14ac:dyDescent="0.3">
      <c r="A58" s="7" t="s">
        <v>28</v>
      </c>
      <c r="B58" s="3">
        <f>680+2295.66+30.91+1.18</f>
        <v>3007.7499999999995</v>
      </c>
      <c r="C58" s="3"/>
      <c r="D58" s="10">
        <f t="shared" si="1"/>
        <v>3007.7499999999995</v>
      </c>
      <c r="E58" s="3"/>
      <c r="F58" s="48"/>
      <c r="G58" s="3"/>
      <c r="H58" s="3"/>
      <c r="I58" s="3"/>
      <c r="J58" s="3"/>
      <c r="K58" s="3"/>
      <c r="L58" s="10">
        <f t="shared" si="2"/>
        <v>0</v>
      </c>
      <c r="M58" s="15">
        <f t="shared" si="3"/>
        <v>3007.7499999999995</v>
      </c>
      <c r="N58" s="1"/>
      <c r="O58" s="1"/>
      <c r="P58" s="1"/>
    </row>
    <row r="59" spans="1:16" ht="17.25" customHeight="1" x14ac:dyDescent="0.3">
      <c r="A59" s="9" t="s">
        <v>16</v>
      </c>
      <c r="B59" s="11">
        <f>B60+B64</f>
        <v>0</v>
      </c>
      <c r="C59" s="11">
        <f>C60+C64</f>
        <v>26300.61</v>
      </c>
      <c r="D59" s="10">
        <f t="shared" si="1"/>
        <v>26300.61</v>
      </c>
      <c r="E59" s="11">
        <f t="shared" ref="E59:K59" si="6">E60+E64</f>
        <v>439775.62</v>
      </c>
      <c r="F59" s="11">
        <f t="shared" si="6"/>
        <v>42447.6</v>
      </c>
      <c r="G59" s="11">
        <f t="shared" si="6"/>
        <v>0</v>
      </c>
      <c r="H59" s="11">
        <f t="shared" si="6"/>
        <v>0</v>
      </c>
      <c r="I59" s="11">
        <f t="shared" si="6"/>
        <v>0</v>
      </c>
      <c r="J59" s="11">
        <f t="shared" si="6"/>
        <v>0</v>
      </c>
      <c r="K59" s="11">
        <f t="shared" si="6"/>
        <v>19843.16</v>
      </c>
      <c r="L59" s="10">
        <f t="shared" si="2"/>
        <v>19843.16</v>
      </c>
      <c r="M59" s="15">
        <f t="shared" si="3"/>
        <v>528366.99</v>
      </c>
      <c r="N59" s="1"/>
      <c r="O59" s="1"/>
      <c r="P59" s="1"/>
    </row>
    <row r="60" spans="1:16" ht="31.2" x14ac:dyDescent="0.3">
      <c r="A60" s="7" t="s">
        <v>17</v>
      </c>
      <c r="B60" s="8">
        <f>SUM(B61:B63)</f>
        <v>0</v>
      </c>
      <c r="C60" s="8">
        <f>SUM(C61:C63)</f>
        <v>4716.3999999999996</v>
      </c>
      <c r="D60" s="10">
        <f t="shared" si="1"/>
        <v>4716.3999999999996</v>
      </c>
      <c r="E60" s="8">
        <f>SUM(E61:E63)</f>
        <v>8499.9599999999991</v>
      </c>
      <c r="F60" s="8">
        <f>SUM(F61:F63)</f>
        <v>42447.6</v>
      </c>
      <c r="G60" s="8">
        <f>SUM(G61:G63)</f>
        <v>0</v>
      </c>
      <c r="H60" s="8">
        <f>SUM(H61:H63)</f>
        <v>0</v>
      </c>
      <c r="I60" s="8">
        <f t="shared" ref="I60:K60" si="7">SUM(I61:I63)</f>
        <v>0</v>
      </c>
      <c r="J60" s="8">
        <f t="shared" si="7"/>
        <v>0</v>
      </c>
      <c r="K60" s="8">
        <f t="shared" si="7"/>
        <v>19843.16</v>
      </c>
      <c r="L60" s="10">
        <f t="shared" si="2"/>
        <v>19843.16</v>
      </c>
      <c r="M60" s="15">
        <f t="shared" si="3"/>
        <v>75507.12</v>
      </c>
      <c r="N60" s="1"/>
      <c r="O60" s="1"/>
      <c r="P60" s="1"/>
    </row>
    <row r="61" spans="1:16" ht="31.2" x14ac:dyDescent="0.3">
      <c r="A61" s="7" t="s">
        <v>41</v>
      </c>
      <c r="B61" s="31"/>
      <c r="C61" s="31"/>
      <c r="D61" s="10">
        <f t="shared" si="1"/>
        <v>0</v>
      </c>
      <c r="E61" s="4"/>
      <c r="F61" s="4"/>
      <c r="G61" s="4"/>
      <c r="H61" s="33"/>
      <c r="I61" s="34"/>
      <c r="J61" s="4"/>
      <c r="K61" s="36">
        <v>19843.16</v>
      </c>
      <c r="L61" s="10">
        <f t="shared" si="2"/>
        <v>19843.16</v>
      </c>
      <c r="M61" s="15">
        <f t="shared" si="3"/>
        <v>19843.16</v>
      </c>
    </row>
    <row r="62" spans="1:16" ht="15.6" x14ac:dyDescent="0.3">
      <c r="A62" s="32" t="s">
        <v>68</v>
      </c>
      <c r="B62" s="35"/>
      <c r="C62" s="35"/>
      <c r="D62" s="10">
        <f t="shared" si="1"/>
        <v>0</v>
      </c>
      <c r="E62" s="27">
        <v>8499.9599999999991</v>
      </c>
      <c r="F62" s="27"/>
      <c r="G62" s="4"/>
      <c r="H62" s="33"/>
      <c r="I62" s="34"/>
      <c r="J62" s="4"/>
      <c r="K62" s="4"/>
      <c r="L62" s="10">
        <f t="shared" si="2"/>
        <v>0</v>
      </c>
      <c r="M62" s="15">
        <f t="shared" si="3"/>
        <v>8499.9599999999991</v>
      </c>
    </row>
    <row r="63" spans="1:16" ht="15.6" x14ac:dyDescent="0.3">
      <c r="A63" s="32" t="s">
        <v>72</v>
      </c>
      <c r="B63" s="30"/>
      <c r="C63" s="30">
        <v>4716.3999999999996</v>
      </c>
      <c r="D63" s="10">
        <f t="shared" si="1"/>
        <v>4716.3999999999996</v>
      </c>
      <c r="E63" s="4"/>
      <c r="F63" s="34">
        <v>42447.6</v>
      </c>
      <c r="G63" s="4"/>
      <c r="H63" s="34"/>
      <c r="I63" s="4"/>
      <c r="J63" s="33"/>
      <c r="K63" s="4"/>
      <c r="L63" s="10">
        <f t="shared" si="2"/>
        <v>0</v>
      </c>
      <c r="M63" s="15">
        <f t="shared" si="3"/>
        <v>47164</v>
      </c>
    </row>
    <row r="64" spans="1:16" ht="15.6" x14ac:dyDescent="0.3">
      <c r="A64" s="12" t="s">
        <v>18</v>
      </c>
      <c r="B64" s="8">
        <f>SUM(B65:B66)</f>
        <v>0</v>
      </c>
      <c r="C64" s="8">
        <f t="shared" ref="C64:K64" si="8">SUM(C65:C66)</f>
        <v>21584.21</v>
      </c>
      <c r="D64" s="10">
        <f t="shared" si="1"/>
        <v>21584.21</v>
      </c>
      <c r="E64" s="8">
        <f t="shared" si="8"/>
        <v>431275.66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>SUM(J65:J66)</f>
        <v>0</v>
      </c>
      <c r="K64" s="8">
        <f t="shared" si="8"/>
        <v>0</v>
      </c>
      <c r="L64" s="10">
        <f t="shared" si="2"/>
        <v>0</v>
      </c>
      <c r="M64" s="15">
        <f t="shared" si="3"/>
        <v>452859.87</v>
      </c>
    </row>
    <row r="65" spans="1:13" ht="29.25" customHeight="1" x14ac:dyDescent="0.3">
      <c r="A65" s="26" t="s">
        <v>70</v>
      </c>
      <c r="B65" s="27"/>
      <c r="C65" s="27">
        <v>18344.21</v>
      </c>
      <c r="D65" s="10">
        <f t="shared" si="1"/>
        <v>18344.21</v>
      </c>
      <c r="E65" s="27">
        <f>366942.79+6171+58161.87</f>
        <v>431275.66</v>
      </c>
      <c r="F65" s="27"/>
      <c r="G65" s="27"/>
      <c r="H65" s="27"/>
      <c r="I65" s="27"/>
      <c r="J65" s="27"/>
      <c r="K65" s="27"/>
      <c r="L65" s="10">
        <f t="shared" si="2"/>
        <v>0</v>
      </c>
      <c r="M65" s="15">
        <f t="shared" si="3"/>
        <v>449619.87</v>
      </c>
    </row>
    <row r="66" spans="1:13" ht="31.5" customHeight="1" x14ac:dyDescent="0.3">
      <c r="A66" s="26" t="s">
        <v>71</v>
      </c>
      <c r="B66" s="23"/>
      <c r="C66" s="27">
        <v>3240</v>
      </c>
      <c r="D66" s="10">
        <f>B66+C66</f>
        <v>3240</v>
      </c>
      <c r="E66" s="27"/>
      <c r="F66" s="27"/>
      <c r="G66" s="27"/>
      <c r="H66" s="27"/>
      <c r="I66" s="27"/>
      <c r="J66" s="27"/>
      <c r="K66" s="27"/>
      <c r="L66" s="10">
        <f t="shared" si="2"/>
        <v>0</v>
      </c>
      <c r="M66" s="15">
        <f t="shared" si="3"/>
        <v>3240</v>
      </c>
    </row>
    <row r="67" spans="1:13" ht="15.6" x14ac:dyDescent="0.3">
      <c r="A67" s="13" t="s">
        <v>19</v>
      </c>
      <c r="B67" s="13">
        <f>B5+B59</f>
        <v>4907159.5499999989</v>
      </c>
      <c r="C67" s="13">
        <f t="shared" ref="C67:M67" si="9">C5+C59</f>
        <v>26300.61</v>
      </c>
      <c r="D67" s="13">
        <f t="shared" si="9"/>
        <v>4933460.1599999992</v>
      </c>
      <c r="E67" s="13">
        <f t="shared" si="9"/>
        <v>439775.62</v>
      </c>
      <c r="F67" s="13">
        <f t="shared" si="9"/>
        <v>42447.6</v>
      </c>
      <c r="G67" s="13">
        <f t="shared" si="9"/>
        <v>4562.76</v>
      </c>
      <c r="H67" s="13">
        <f t="shared" si="9"/>
        <v>0</v>
      </c>
      <c r="I67" s="13">
        <f t="shared" si="9"/>
        <v>0</v>
      </c>
      <c r="J67" s="13">
        <f t="shared" si="9"/>
        <v>0</v>
      </c>
      <c r="K67" s="13">
        <f t="shared" si="9"/>
        <v>20293.16</v>
      </c>
      <c r="L67" s="13">
        <f t="shared" si="9"/>
        <v>24855.919999999998</v>
      </c>
      <c r="M67" s="13">
        <f t="shared" si="9"/>
        <v>5440539.2999999989</v>
      </c>
    </row>
  </sheetData>
  <mergeCells count="9">
    <mergeCell ref="B3:D3"/>
    <mergeCell ref="M3:M4"/>
    <mergeCell ref="A3:A4"/>
    <mergeCell ref="A1:M1"/>
    <mergeCell ref="A2:M2"/>
    <mergeCell ref="E3:E4"/>
    <mergeCell ref="F3:F4"/>
    <mergeCell ref="L3:L4"/>
    <mergeCell ref="G3:K3"/>
  </mergeCells>
  <pageMargins left="0.7" right="0.7" top="0.75" bottom="0.75" header="0.3" footer="0.3"/>
  <pageSetup paperSize="9" scale="61" orientation="landscape" verticalDpi="0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Кочетоцький ліцей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2021-11-22T14:14:39Z</dcterms:modified>
</cp:coreProperties>
</file>